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0hecbaf\Documents\2022.12_DWR_ResSim_WaterSupply\Old_Class_Material\Workshops\Workshop7\Solution\"/>
    </mc:Choice>
  </mc:AlternateContent>
  <xr:revisionPtr revIDLastSave="0" documentId="8_{CF008EC6-BEC1-4B67-839B-3F24A58E863D}" xr6:coauthVersionLast="47" xr6:coauthVersionMax="47" xr10:uidLastSave="{00000000-0000-0000-0000-000000000000}"/>
  <bookViews>
    <workbookView xWindow="34212" yWindow="1800" windowWidth="25116" windowHeight="14484" xr2:uid="{DD1F93DF-D071-4C33-A0A9-6BD592DB2E23}"/>
  </bookViews>
  <sheets>
    <sheet name="Lifetime Reliability" sheetId="1" r:id="rId1"/>
    <sheet name="Annual Reliability" sheetId="2" r:id="rId2"/>
  </sheets>
  <definedNames>
    <definedName name="_xlchart.v1.0" hidden="1">'Lifetime Reliability'!$C$5</definedName>
    <definedName name="_xlchart.v1.1" hidden="1">'Lifetime Reliability'!$C$6:$C$55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" i="2" l="1"/>
  <c r="A12" i="2"/>
  <c r="A13" i="2"/>
  <c r="A15" i="2"/>
  <c r="A16" i="2"/>
  <c r="A17" i="2"/>
  <c r="A21" i="2" s="1"/>
  <c r="A25" i="2" s="1"/>
  <c r="A29" i="2" s="1"/>
  <c r="A19" i="2"/>
  <c r="A20" i="2"/>
  <c r="A23" i="2"/>
  <c r="A27" i="2" s="1"/>
  <c r="A31" i="2" s="1"/>
  <c r="A24" i="2"/>
  <c r="A28" i="2" s="1"/>
  <c r="A10" i="2"/>
  <c r="A14" i="2" s="1"/>
  <c r="A18" i="2" s="1"/>
  <c r="A22" i="2" s="1"/>
  <c r="A26" i="2" s="1"/>
  <c r="A30" i="2" s="1"/>
  <c r="D31" i="2"/>
  <c r="D30" i="2"/>
  <c r="D29" i="2"/>
  <c r="D28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6" i="2"/>
  <c r="F6" i="1" l="1"/>
  <c r="E6" i="1"/>
  <c r="G6" i="1" s="1"/>
  <c r="AE7" i="1"/>
  <c r="AE6" i="1"/>
  <c r="K3" i="1"/>
  <c r="J3" i="1"/>
  <c r="H3" i="1"/>
  <c r="I3" i="1" s="1"/>
  <c r="G3" i="1"/>
  <c r="F3" i="1"/>
  <c r="E3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6" i="1"/>
  <c r="AD7" i="1" l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6" i="1"/>
  <c r="AA7" i="1"/>
  <c r="AC39" i="1" s="1"/>
  <c r="AA8" i="1"/>
  <c r="AA9" i="1"/>
  <c r="AA10" i="1"/>
  <c r="AA11" i="1"/>
  <c r="AA12" i="1"/>
  <c r="AA13" i="1"/>
  <c r="AA14" i="1"/>
  <c r="AA15" i="1"/>
  <c r="AC30" i="1" s="1"/>
  <c r="AA16" i="1"/>
  <c r="AA17" i="1"/>
  <c r="AC26" i="1" s="1"/>
  <c r="AA18" i="1"/>
  <c r="AC50" i="1" s="1"/>
  <c r="H6" i="1" s="1"/>
  <c r="AE8" i="1" s="1"/>
  <c r="AE9" i="1" s="1"/>
  <c r="AA19" i="1"/>
  <c r="AC55" i="1" s="1"/>
  <c r="AA20" i="1"/>
  <c r="AA21" i="1"/>
  <c r="AC27" i="1" s="1"/>
  <c r="AA22" i="1"/>
  <c r="AC6" i="1" s="1"/>
  <c r="AA23" i="1"/>
  <c r="AC16" i="1" s="1"/>
  <c r="AA24" i="1"/>
  <c r="AC34" i="1" s="1"/>
  <c r="AA25" i="1"/>
  <c r="AC7" i="1" s="1"/>
  <c r="AA26" i="1"/>
  <c r="AA27" i="1"/>
  <c r="AA28" i="1"/>
  <c r="AA29" i="1"/>
  <c r="AA30" i="1"/>
  <c r="AA31" i="1"/>
  <c r="AA32" i="1"/>
  <c r="AA33" i="1"/>
  <c r="AA34" i="1"/>
  <c r="AC28" i="1" s="1"/>
  <c r="AA35" i="1"/>
  <c r="AC40" i="1" s="1"/>
  <c r="AA36" i="1"/>
  <c r="AC51" i="1" s="1"/>
  <c r="AA37" i="1"/>
  <c r="AA38" i="1"/>
  <c r="AC17" i="1" s="1"/>
  <c r="AA39" i="1"/>
  <c r="AC29" i="1" s="1"/>
  <c r="AA40" i="1"/>
  <c r="AC9" i="1" s="1"/>
  <c r="AA41" i="1"/>
  <c r="AC19" i="1" s="1"/>
  <c r="AA42" i="1"/>
  <c r="AC49" i="1" s="1"/>
  <c r="AA43" i="1"/>
  <c r="AC52" i="1" s="1"/>
  <c r="AA44" i="1"/>
  <c r="AC46" i="1" s="1"/>
  <c r="AA45" i="1"/>
  <c r="AA46" i="1"/>
  <c r="AA47" i="1"/>
  <c r="AA48" i="1"/>
  <c r="AC43" i="1" s="1"/>
  <c r="AA49" i="1"/>
  <c r="AC18" i="1" s="1"/>
  <c r="AA50" i="1"/>
  <c r="AC24" i="1" s="1"/>
  <c r="AA51" i="1"/>
  <c r="AC20" i="1" s="1"/>
  <c r="AA52" i="1"/>
  <c r="AC47" i="1" s="1"/>
  <c r="AA53" i="1"/>
  <c r="AA54" i="1"/>
  <c r="AC23" i="1" s="1"/>
  <c r="AA55" i="1"/>
  <c r="AC13" i="1" s="1"/>
  <c r="AA6" i="1"/>
  <c r="AC25" i="1" s="1"/>
  <c r="AC8" i="1" l="1"/>
  <c r="AC45" i="1"/>
  <c r="AC44" i="1"/>
  <c r="AC32" i="1"/>
  <c r="AC35" i="1"/>
  <c r="AC21" i="1"/>
  <c r="AC48" i="1"/>
  <c r="AC37" i="1"/>
  <c r="AC15" i="1"/>
  <c r="AC38" i="1"/>
  <c r="AC11" i="1"/>
  <c r="AC31" i="1"/>
  <c r="AC12" i="1"/>
  <c r="AC42" i="1"/>
  <c r="AC36" i="1"/>
  <c r="AC53" i="1"/>
  <c r="AC33" i="1"/>
  <c r="AC54" i="1"/>
  <c r="AC22" i="1"/>
  <c r="AC41" i="1"/>
  <c r="AC14" i="1"/>
  <c r="AC10" i="1"/>
</calcChain>
</file>

<file path=xl/sharedStrings.xml><?xml version="1.0" encoding="utf-8"?>
<sst xmlns="http://schemas.openxmlformats.org/spreadsheetml/2006/main" count="23" uniqueCount="22">
  <si>
    <t>Trace</t>
  </si>
  <si>
    <t>Skew</t>
  </si>
  <si>
    <t>Kurtosis</t>
  </si>
  <si>
    <t>Rank</t>
  </si>
  <si>
    <t>Yield</t>
  </si>
  <si>
    <t>Sorted Rank</t>
  </si>
  <si>
    <t>Sorted Yield</t>
  </si>
  <si>
    <t>Probability</t>
  </si>
  <si>
    <t>Original Yield (cfs)</t>
  </si>
  <si>
    <t>Firm Yield (cfs)</t>
  </si>
  <si>
    <t>Mean (cfs)</t>
  </si>
  <si>
    <t>Median (cfs)</t>
  </si>
  <si>
    <t>Max (cfs)</t>
  </si>
  <si>
    <t>Min (cfs)</t>
  </si>
  <si>
    <t>Range (cfs)</t>
  </si>
  <si>
    <t>Traces below Original</t>
  </si>
  <si>
    <t>Traces above Original</t>
  </si>
  <si>
    <t>90% Lifetime Reliability Firm Yield (cfs)</t>
  </si>
  <si>
    <t>Original Yield chance of failure over 100-year life</t>
  </si>
  <si>
    <t>Annual Reliability (%)</t>
  </si>
  <si>
    <t>Demand (cfs)</t>
  </si>
  <si>
    <t># of Failures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</si>
</sst>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164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9" fontId="0" fillId="0" borderId="9" xfId="1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11" xfId="0" applyFont="1" applyBorder="1" applyAlignment="1">
      <alignment horizontal="right" wrapText="1"/>
    </xf>
    <xf numFmtId="0" fontId="2" fillId="2" borderId="12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2" fillId="4" borderId="7" xfId="0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Border="1"/>
    <xf numFmtId="9" fontId="0" fillId="0" borderId="2" xfId="1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9" fontId="0" fillId="0" borderId="4" xfId="1" applyNumberFormat="1" applyFont="1" applyBorder="1" applyAlignment="1">
      <alignment horizontal="center"/>
    </xf>
    <xf numFmtId="0" fontId="2" fillId="3" borderId="14" xfId="0" applyFont="1" applyFill="1" applyBorder="1" applyAlignment="1">
      <alignment horizontal="center" wrapText="1"/>
    </xf>
    <xf numFmtId="0" fontId="2" fillId="3" borderId="15" xfId="0" applyFont="1" applyFill="1" applyBorder="1" applyAlignment="1">
      <alignment horizontal="center" wrapText="1"/>
    </xf>
    <xf numFmtId="0" fontId="2" fillId="3" borderId="16" xfId="0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Cumulative Probability Distribution of Firm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Yield Distribution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'Lifetime Reliability'!$AC$6:$AC$55</c:f>
              <c:numCache>
                <c:formatCode>General</c:formatCode>
                <c:ptCount val="50"/>
                <c:pt idx="0">
                  <c:v>1879</c:v>
                </c:pt>
                <c:pt idx="1">
                  <c:v>1805</c:v>
                </c:pt>
                <c:pt idx="2">
                  <c:v>1798</c:v>
                </c:pt>
                <c:pt idx="3">
                  <c:v>1792</c:v>
                </c:pt>
                <c:pt idx="4">
                  <c:v>1775</c:v>
                </c:pt>
                <c:pt idx="5">
                  <c:v>1733</c:v>
                </c:pt>
                <c:pt idx="6">
                  <c:v>1727</c:v>
                </c:pt>
                <c:pt idx="7">
                  <c:v>1687</c:v>
                </c:pt>
                <c:pt idx="8">
                  <c:v>1664</c:v>
                </c:pt>
                <c:pt idx="9">
                  <c:v>1655</c:v>
                </c:pt>
                <c:pt idx="10">
                  <c:v>1640</c:v>
                </c:pt>
                <c:pt idx="11">
                  <c:v>1639</c:v>
                </c:pt>
                <c:pt idx="12">
                  <c:v>1635</c:v>
                </c:pt>
                <c:pt idx="13">
                  <c:v>1622</c:v>
                </c:pt>
                <c:pt idx="14">
                  <c:v>1616</c:v>
                </c:pt>
                <c:pt idx="15">
                  <c:v>1610</c:v>
                </c:pt>
                <c:pt idx="16">
                  <c:v>1597</c:v>
                </c:pt>
                <c:pt idx="17">
                  <c:v>1578</c:v>
                </c:pt>
                <c:pt idx="18">
                  <c:v>1571</c:v>
                </c:pt>
                <c:pt idx="19">
                  <c:v>1564</c:v>
                </c:pt>
                <c:pt idx="20">
                  <c:v>1557</c:v>
                </c:pt>
                <c:pt idx="21">
                  <c:v>1553</c:v>
                </c:pt>
                <c:pt idx="22">
                  <c:v>1546</c:v>
                </c:pt>
                <c:pt idx="23">
                  <c:v>1542</c:v>
                </c:pt>
                <c:pt idx="24">
                  <c:v>1534</c:v>
                </c:pt>
                <c:pt idx="25">
                  <c:v>1532</c:v>
                </c:pt>
                <c:pt idx="26">
                  <c:v>1529</c:v>
                </c:pt>
                <c:pt idx="27">
                  <c:v>1527</c:v>
                </c:pt>
                <c:pt idx="28">
                  <c:v>1525</c:v>
                </c:pt>
                <c:pt idx="29">
                  <c:v>1496</c:v>
                </c:pt>
                <c:pt idx="30">
                  <c:v>1496</c:v>
                </c:pt>
                <c:pt idx="31">
                  <c:v>1491</c:v>
                </c:pt>
                <c:pt idx="32">
                  <c:v>1488</c:v>
                </c:pt>
                <c:pt idx="33">
                  <c:v>1485</c:v>
                </c:pt>
                <c:pt idx="34">
                  <c:v>1452</c:v>
                </c:pt>
                <c:pt idx="35">
                  <c:v>1446</c:v>
                </c:pt>
                <c:pt idx="36">
                  <c:v>1433</c:v>
                </c:pt>
                <c:pt idx="37">
                  <c:v>1425</c:v>
                </c:pt>
                <c:pt idx="38">
                  <c:v>1417</c:v>
                </c:pt>
                <c:pt idx="39">
                  <c:v>1407</c:v>
                </c:pt>
                <c:pt idx="40">
                  <c:v>1381</c:v>
                </c:pt>
                <c:pt idx="41">
                  <c:v>1378</c:v>
                </c:pt>
                <c:pt idx="42">
                  <c:v>1372</c:v>
                </c:pt>
                <c:pt idx="43">
                  <c:v>1357</c:v>
                </c:pt>
                <c:pt idx="44">
                  <c:v>1336</c:v>
                </c:pt>
                <c:pt idx="45">
                  <c:v>1322</c:v>
                </c:pt>
                <c:pt idx="46">
                  <c:v>1309</c:v>
                </c:pt>
                <c:pt idx="47">
                  <c:v>1306</c:v>
                </c:pt>
                <c:pt idx="48">
                  <c:v>1305</c:v>
                </c:pt>
                <c:pt idx="49">
                  <c:v>1161</c:v>
                </c:pt>
              </c:numCache>
            </c:numRef>
          </c:xVal>
          <c:yVal>
            <c:numRef>
              <c:f>'Lifetime Reliability'!$AD$6:$AD$55</c:f>
              <c:numCache>
                <c:formatCode>General</c:formatCode>
                <c:ptCount val="50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0.2</c:v>
                </c:pt>
                <c:pt idx="10">
                  <c:v>0.22</c:v>
                </c:pt>
                <c:pt idx="11">
                  <c:v>0.24</c:v>
                </c:pt>
                <c:pt idx="12">
                  <c:v>0.26</c:v>
                </c:pt>
                <c:pt idx="13">
                  <c:v>0.28000000000000003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</c:v>
                </c:pt>
                <c:pt idx="18">
                  <c:v>0.38</c:v>
                </c:pt>
                <c:pt idx="19">
                  <c:v>0.4</c:v>
                </c:pt>
                <c:pt idx="20">
                  <c:v>0.42</c:v>
                </c:pt>
                <c:pt idx="21">
                  <c:v>0.44</c:v>
                </c:pt>
                <c:pt idx="22">
                  <c:v>0.46</c:v>
                </c:pt>
                <c:pt idx="23">
                  <c:v>0.48</c:v>
                </c:pt>
                <c:pt idx="24">
                  <c:v>0.5</c:v>
                </c:pt>
                <c:pt idx="25">
                  <c:v>0.52</c:v>
                </c:pt>
                <c:pt idx="26">
                  <c:v>0.54</c:v>
                </c:pt>
                <c:pt idx="27">
                  <c:v>0.56000000000000005</c:v>
                </c:pt>
                <c:pt idx="28">
                  <c:v>0.57999999999999996</c:v>
                </c:pt>
                <c:pt idx="29">
                  <c:v>0.6</c:v>
                </c:pt>
                <c:pt idx="30">
                  <c:v>0.62</c:v>
                </c:pt>
                <c:pt idx="31">
                  <c:v>0.64</c:v>
                </c:pt>
                <c:pt idx="32">
                  <c:v>0.66</c:v>
                </c:pt>
                <c:pt idx="33">
                  <c:v>0.68</c:v>
                </c:pt>
                <c:pt idx="34">
                  <c:v>0.7</c:v>
                </c:pt>
                <c:pt idx="35">
                  <c:v>0.72</c:v>
                </c:pt>
                <c:pt idx="36">
                  <c:v>0.74</c:v>
                </c:pt>
                <c:pt idx="37">
                  <c:v>0.76</c:v>
                </c:pt>
                <c:pt idx="38">
                  <c:v>0.78</c:v>
                </c:pt>
                <c:pt idx="39">
                  <c:v>0.8</c:v>
                </c:pt>
                <c:pt idx="40">
                  <c:v>0.82</c:v>
                </c:pt>
                <c:pt idx="41">
                  <c:v>0.84</c:v>
                </c:pt>
                <c:pt idx="42">
                  <c:v>0.86</c:v>
                </c:pt>
                <c:pt idx="43">
                  <c:v>0.88</c:v>
                </c:pt>
                <c:pt idx="44">
                  <c:v>0.9</c:v>
                </c:pt>
                <c:pt idx="45">
                  <c:v>0.92</c:v>
                </c:pt>
                <c:pt idx="46">
                  <c:v>0.94</c:v>
                </c:pt>
                <c:pt idx="47">
                  <c:v>0.96</c:v>
                </c:pt>
                <c:pt idx="48">
                  <c:v>0.98</c:v>
                </c:pt>
                <c:pt idx="4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35-404A-92EB-078E452C3E8E}"/>
            </c:ext>
          </c:extLst>
        </c:ser>
        <c:ser>
          <c:idx val="1"/>
          <c:order val="1"/>
          <c:tx>
            <c:v>Observed Yield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'Lifetime Reliability'!$AE$6:$AE$7</c:f>
              <c:numCache>
                <c:formatCode>General</c:formatCode>
                <c:ptCount val="2"/>
                <c:pt idx="0">
                  <c:v>1535</c:v>
                </c:pt>
                <c:pt idx="1">
                  <c:v>1535</c:v>
                </c:pt>
              </c:numCache>
            </c:numRef>
          </c:xVal>
          <c:yVal>
            <c:numRef>
              <c:f>'Lifetime Reliability'!$AF$6:$AF$7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535-404A-92EB-078E452C3E8E}"/>
            </c:ext>
          </c:extLst>
        </c:ser>
        <c:ser>
          <c:idx val="2"/>
          <c:order val="2"/>
          <c:tx>
            <c:v>90% Lifetime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'Lifetime Reliability'!$AE$8:$AE$9</c:f>
              <c:numCache>
                <c:formatCode>General</c:formatCode>
                <c:ptCount val="2"/>
                <c:pt idx="0">
                  <c:v>1336</c:v>
                </c:pt>
                <c:pt idx="1">
                  <c:v>1336</c:v>
                </c:pt>
              </c:numCache>
            </c:numRef>
          </c:xVal>
          <c:yVal>
            <c:numRef>
              <c:f>'Lifetime Reliability'!$AF$8:$AF$9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535-404A-92EB-078E452C3E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138872"/>
        <c:axId val="639137888"/>
      </c:scatterChart>
      <c:valAx>
        <c:axId val="639138872"/>
        <c:scaling>
          <c:orientation val="minMax"/>
          <c:min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Firm Yield (cfs)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9137888"/>
        <c:crosses val="autoZero"/>
        <c:crossBetween val="midCat"/>
      </c:valAx>
      <c:valAx>
        <c:axId val="63913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Percent of Sample Greater Than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9138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Annual Reliability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Reliability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'Annual Reliability'!$B$6:$B$31</c:f>
              <c:numCache>
                <c:formatCode>000</c:formatCode>
                <c:ptCount val="26"/>
                <c:pt idx="0">
                  <c:v>1496</c:v>
                </c:pt>
                <c:pt idx="1">
                  <c:v>1500</c:v>
                </c:pt>
                <c:pt idx="2">
                  <c:v>1525</c:v>
                </c:pt>
                <c:pt idx="3">
                  <c:v>1550</c:v>
                </c:pt>
                <c:pt idx="4">
                  <c:v>1575</c:v>
                </c:pt>
                <c:pt idx="5">
                  <c:v>1600</c:v>
                </c:pt>
                <c:pt idx="6">
                  <c:v>1625</c:v>
                </c:pt>
                <c:pt idx="7">
                  <c:v>1650</c:v>
                </c:pt>
                <c:pt idx="8">
                  <c:v>1675</c:v>
                </c:pt>
                <c:pt idx="9">
                  <c:v>1700</c:v>
                </c:pt>
                <c:pt idx="10">
                  <c:v>1725</c:v>
                </c:pt>
                <c:pt idx="11">
                  <c:v>1750</c:v>
                </c:pt>
                <c:pt idx="12">
                  <c:v>1775</c:v>
                </c:pt>
                <c:pt idx="13">
                  <c:v>1800</c:v>
                </c:pt>
                <c:pt idx="14">
                  <c:v>1825</c:v>
                </c:pt>
                <c:pt idx="15">
                  <c:v>1850</c:v>
                </c:pt>
                <c:pt idx="16">
                  <c:v>1875</c:v>
                </c:pt>
                <c:pt idx="17">
                  <c:v>1900</c:v>
                </c:pt>
                <c:pt idx="18">
                  <c:v>1925</c:v>
                </c:pt>
                <c:pt idx="19">
                  <c:v>1950</c:v>
                </c:pt>
                <c:pt idx="20">
                  <c:v>1975</c:v>
                </c:pt>
                <c:pt idx="21">
                  <c:v>2000</c:v>
                </c:pt>
                <c:pt idx="22">
                  <c:v>2025</c:v>
                </c:pt>
                <c:pt idx="23">
                  <c:v>2050</c:v>
                </c:pt>
                <c:pt idx="24">
                  <c:v>2075</c:v>
                </c:pt>
                <c:pt idx="25">
                  <c:v>2100</c:v>
                </c:pt>
              </c:numCache>
            </c:numRef>
          </c:xVal>
          <c:yVal>
            <c:numRef>
              <c:f>'Annual Reliability'!$D$6:$D$31</c:f>
              <c:numCache>
                <c:formatCode>0%</c:formatCode>
                <c:ptCount val="26"/>
                <c:pt idx="0">
                  <c:v>1</c:v>
                </c:pt>
                <c:pt idx="1">
                  <c:v>0.99</c:v>
                </c:pt>
                <c:pt idx="2">
                  <c:v>0.99</c:v>
                </c:pt>
                <c:pt idx="3">
                  <c:v>0.99</c:v>
                </c:pt>
                <c:pt idx="4">
                  <c:v>0.98</c:v>
                </c:pt>
                <c:pt idx="5">
                  <c:v>0.96</c:v>
                </c:pt>
                <c:pt idx="6">
                  <c:v>0.95</c:v>
                </c:pt>
                <c:pt idx="7">
                  <c:v>0.94</c:v>
                </c:pt>
                <c:pt idx="8">
                  <c:v>0.92</c:v>
                </c:pt>
                <c:pt idx="9">
                  <c:v>0.92</c:v>
                </c:pt>
                <c:pt idx="10">
                  <c:v>0.92</c:v>
                </c:pt>
                <c:pt idx="11">
                  <c:v>0.9</c:v>
                </c:pt>
                <c:pt idx="12">
                  <c:v>0.86</c:v>
                </c:pt>
                <c:pt idx="13">
                  <c:v>0.84</c:v>
                </c:pt>
                <c:pt idx="14">
                  <c:v>0.83</c:v>
                </c:pt>
                <c:pt idx="15">
                  <c:v>0.82000000000000006</c:v>
                </c:pt>
                <c:pt idx="16">
                  <c:v>0.81</c:v>
                </c:pt>
                <c:pt idx="17">
                  <c:v>0.78</c:v>
                </c:pt>
                <c:pt idx="18">
                  <c:v>0.77</c:v>
                </c:pt>
                <c:pt idx="19">
                  <c:v>0.73</c:v>
                </c:pt>
                <c:pt idx="20">
                  <c:v>0.72</c:v>
                </c:pt>
                <c:pt idx="21">
                  <c:v>0.7</c:v>
                </c:pt>
                <c:pt idx="22">
                  <c:v>0.67999999999999994</c:v>
                </c:pt>
                <c:pt idx="23">
                  <c:v>0.67999999999999994</c:v>
                </c:pt>
                <c:pt idx="24">
                  <c:v>0.66999999999999993</c:v>
                </c:pt>
                <c:pt idx="25">
                  <c:v>0.65999999999999992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F2-4AB7-8FC5-8AC58DE9BD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138872"/>
        <c:axId val="639137888"/>
      </c:scatterChart>
      <c:valAx>
        <c:axId val="639138872"/>
        <c:scaling>
          <c:orientation val="minMax"/>
          <c:max val="2100"/>
          <c:min val="149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Demand (cfs)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9137888"/>
        <c:crosses val="autoZero"/>
        <c:crossBetween val="midCat"/>
      </c:valAx>
      <c:valAx>
        <c:axId val="639137888"/>
        <c:scaling>
          <c:orientation val="minMax"/>
          <c:max val="1"/>
          <c:min val="0.6000000000000000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Annual Reliability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9138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Histogram of Firm Yields of 50 Traces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800"/>
          </a:pPr>
          <a:r>
            <a:rPr lang="en-US" sz="18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Histogram of Firm Yields of 50 Traces</a:t>
          </a:r>
        </a:p>
      </cx:txPr>
    </cx:title>
    <cx:plotArea>
      <cx:plotAreaRegion>
        <cx:series layoutId="clusteredColumn" uniqueId="{3FE74CEC-7D92-466A-979F-0A6F53D40F44}">
          <cx:tx>
            <cx:txData>
              <cx:f>_xlchart.v1.0</cx:f>
              <cx:v>Firm Yield (cfs)</cx:v>
            </cx:txData>
          </cx:tx>
          <cx:dataPt idx="5">
            <cx:spPr>
              <a:ln>
                <a:solidFill>
                  <a:srgbClr val="ED7D31"/>
                </a:solidFill>
              </a:ln>
            </cx:spPr>
          </cx:dataPt>
          <cx:dataId val="0"/>
          <cx:layoutPr>
            <cx:binning intervalClosed="r">
              <cx:binCount val="10"/>
            </cx:binning>
          </cx:layoutPr>
        </cx:series>
      </cx:plotAreaRegion>
      <cx:axis id="0">
        <cx:catScaling gapWidth="0"/>
        <cx:title>
          <cx:tx>
            <cx:txData>
              <cx:v>Firm Yield (cfs)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400"/>
              </a:pPr>
              <a:r>
                <a:rPr lang="en-US" sz="14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Firm Yield (cfs)</a:t>
              </a:r>
            </a:p>
          </cx:txPr>
        </cx:title>
        <cx:tickLabels/>
        <cx:numFmt formatCode="#,##0" sourceLinked="0"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1400"/>
            </a:pPr>
            <a:endPara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x:txPr>
      </cx:axis>
      <cx:axis id="1">
        <cx:valScaling/>
        <cx:title>
          <cx:tx>
            <cx:txData>
              <cx:v>Count of Values in Bin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400"/>
              </a:pPr>
              <a:r>
                <a:rPr lang="en-US" sz="14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Count of Values in Bin</a:t>
              </a:r>
            </a:p>
          </cx:txPr>
        </cx:title>
        <cx:majorGridlines/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1400"/>
            </a:pPr>
            <a:endPara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x:txPr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266702</xdr:colOff>
      <xdr:row>6</xdr:row>
      <xdr:rowOff>138111</xdr:rowOff>
    </xdr:from>
    <xdr:to>
      <xdr:col>10</xdr:col>
      <xdr:colOff>123825</xdr:colOff>
      <xdr:row>30</xdr:row>
      <xdr:rowOff>180974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2D6CF56D-8949-4364-9528-B9592E79160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50722" y="1631631"/>
              <a:ext cx="6737983" cy="44319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10</xdr:col>
      <xdr:colOff>171450</xdr:colOff>
      <xdr:row>6</xdr:row>
      <xdr:rowOff>147637</xdr:rowOff>
    </xdr:from>
    <xdr:to>
      <xdr:col>20</xdr:col>
      <xdr:colOff>161925</xdr:colOff>
      <xdr:row>31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CD803A2-3183-4A90-A87F-30FB8FCFA4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1</xdr:row>
      <xdr:rowOff>100012</xdr:rowOff>
    </xdr:from>
    <xdr:to>
      <xdr:col>11</xdr:col>
      <xdr:colOff>76200</xdr:colOff>
      <xdr:row>23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E6B9ECD-A30F-47A9-BDAE-414E1108CA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98F14-341F-4F33-AD98-1098449A421B}">
  <dimension ref="B1:AF55"/>
  <sheetViews>
    <sheetView tabSelected="1" workbookViewId="0">
      <selection activeCell="J34" sqref="J34"/>
    </sheetView>
  </sheetViews>
  <sheetFormatPr defaultRowHeight="14.4" x14ac:dyDescent="0.3"/>
  <cols>
    <col min="1" max="1" width="2.88671875" customWidth="1"/>
    <col min="2" max="2" width="11.33203125" customWidth="1"/>
    <col min="3" max="3" width="10.33203125" customWidth="1"/>
    <col min="4" max="4" width="9.88671875" customWidth="1"/>
    <col min="5" max="5" width="12.5546875" bestFit="1" customWidth="1"/>
    <col min="6" max="6" width="12.6640625" customWidth="1"/>
    <col min="7" max="7" width="22.6640625" customWidth="1"/>
    <col min="8" max="8" width="21.5546875" customWidth="1"/>
    <col min="9" max="9" width="10.6640625" bestFit="1" customWidth="1"/>
    <col min="10" max="10" width="10.33203125" customWidth="1"/>
    <col min="11" max="11" width="10.44140625" customWidth="1"/>
  </cols>
  <sheetData>
    <row r="1" spans="2:32" ht="15" thickBot="1" x14ac:dyDescent="0.35"/>
    <row r="2" spans="2:32" ht="29.25" customHeight="1" thickBot="1" x14ac:dyDescent="0.35">
      <c r="B2" s="11" t="s">
        <v>8</v>
      </c>
      <c r="C2" s="12">
        <v>1535</v>
      </c>
      <c r="E2" s="15" t="s">
        <v>10</v>
      </c>
      <c r="F2" s="16" t="s">
        <v>11</v>
      </c>
      <c r="G2" s="16" t="s">
        <v>12</v>
      </c>
      <c r="H2" s="16" t="s">
        <v>13</v>
      </c>
      <c r="I2" s="16" t="s">
        <v>14</v>
      </c>
      <c r="J2" s="16" t="s">
        <v>1</v>
      </c>
      <c r="K2" s="17" t="s">
        <v>2</v>
      </c>
    </row>
    <row r="3" spans="2:32" ht="15" thickBot="1" x14ac:dyDescent="0.35">
      <c r="E3" s="5">
        <f>AVERAGE(C6:C55)</f>
        <v>1533.9</v>
      </c>
      <c r="F3" s="6">
        <f>MEDIAN(C6:C55)</f>
        <v>1533</v>
      </c>
      <c r="G3" s="6">
        <f>MAX(C6:C55)</f>
        <v>1879</v>
      </c>
      <c r="H3" s="6">
        <f>MIN(C6:C55)</f>
        <v>1161</v>
      </c>
      <c r="I3" s="6">
        <f>G3-H3</f>
        <v>718</v>
      </c>
      <c r="J3" s="7">
        <f>SKEW(C6:C55)</f>
        <v>5.845328904469696E-2</v>
      </c>
      <c r="K3" s="8">
        <f>KURT(C6:C55)</f>
        <v>-0.15433196651400927</v>
      </c>
    </row>
    <row r="4" spans="2:32" ht="15" thickBot="1" x14ac:dyDescent="0.35"/>
    <row r="5" spans="2:32" ht="29.25" customHeight="1" thickBot="1" x14ac:dyDescent="0.35">
      <c r="B5" s="13" t="s">
        <v>0</v>
      </c>
      <c r="C5" s="14" t="s">
        <v>9</v>
      </c>
      <c r="D5" s="3"/>
      <c r="E5" s="15" t="s">
        <v>15</v>
      </c>
      <c r="F5" s="16" t="s">
        <v>16</v>
      </c>
      <c r="G5" s="16" t="s">
        <v>18</v>
      </c>
      <c r="H5" s="17" t="s">
        <v>17</v>
      </c>
      <c r="Z5" t="s">
        <v>3</v>
      </c>
      <c r="AA5" t="s">
        <v>4</v>
      </c>
      <c r="AB5" t="s">
        <v>5</v>
      </c>
      <c r="AC5" t="s">
        <v>6</v>
      </c>
      <c r="AD5" t="s">
        <v>7</v>
      </c>
    </row>
    <row r="6" spans="2:32" ht="15" thickBot="1" x14ac:dyDescent="0.35">
      <c r="B6" s="19">
        <v>1</v>
      </c>
      <c r="C6" s="18">
        <v>1496</v>
      </c>
      <c r="E6" s="5">
        <f>COUNTIF(C6:C55,"&lt;"&amp;C2)</f>
        <v>26</v>
      </c>
      <c r="F6" s="6">
        <f>COUNTIF(C6:C55,"&gt;"&amp;C2)</f>
        <v>24</v>
      </c>
      <c r="G6" s="9">
        <f>E6/50</f>
        <v>0.52</v>
      </c>
      <c r="H6" s="10">
        <f>INDEX(AB6:AC55,MATCH(45,AB6:AB55,0),2)</f>
        <v>1336</v>
      </c>
      <c r="Z6">
        <f>_xlfn.RANK.EQ(C6,$C$6:$C$55,0)+COUNTIF(C$6:C6,C6)-1</f>
        <v>30</v>
      </c>
      <c r="AA6">
        <f>C6</f>
        <v>1496</v>
      </c>
      <c r="AB6">
        <v>1</v>
      </c>
      <c r="AC6">
        <f>VLOOKUP(AB6,$Z$6:$AA$55,2,FALSE)</f>
        <v>1879</v>
      </c>
      <c r="AD6">
        <f>AB6/50</f>
        <v>0.02</v>
      </c>
      <c r="AE6">
        <f>C2</f>
        <v>1535</v>
      </c>
      <c r="AF6">
        <v>0</v>
      </c>
    </row>
    <row r="7" spans="2:32" x14ac:dyDescent="0.3">
      <c r="B7" s="19">
        <v>2</v>
      </c>
      <c r="C7" s="18">
        <v>1597</v>
      </c>
      <c r="Z7">
        <f>_xlfn.RANK.EQ(C7,$C$6:$C$55,0)+COUNTIF(C$6:C7,C7)-1</f>
        <v>17</v>
      </c>
      <c r="AA7">
        <f t="shared" ref="AA7:AA55" si="0">C7</f>
        <v>1597</v>
      </c>
      <c r="AB7">
        <v>2</v>
      </c>
      <c r="AC7">
        <f t="shared" ref="AC7:AC55" si="1">VLOOKUP(AB7,$Z$6:$AA$55,2,FALSE)</f>
        <v>1805</v>
      </c>
      <c r="AD7">
        <f t="shared" ref="AD7:AD55" si="2">AB7/50</f>
        <v>0.04</v>
      </c>
      <c r="AE7">
        <f>C2</f>
        <v>1535</v>
      </c>
      <c r="AF7">
        <v>1</v>
      </c>
    </row>
    <row r="8" spans="2:32" x14ac:dyDescent="0.3">
      <c r="B8" s="19">
        <v>3</v>
      </c>
      <c r="C8" s="18">
        <v>1452</v>
      </c>
      <c r="Z8">
        <f>_xlfn.RANK.EQ(C8,$C$6:$C$55,0)+COUNTIF(C$6:C8,C8)-1</f>
        <v>35</v>
      </c>
      <c r="AA8">
        <f t="shared" si="0"/>
        <v>1452</v>
      </c>
      <c r="AB8">
        <v>3</v>
      </c>
      <c r="AC8">
        <f t="shared" si="1"/>
        <v>1798</v>
      </c>
      <c r="AD8">
        <f t="shared" si="2"/>
        <v>0.06</v>
      </c>
      <c r="AE8">
        <f>H6</f>
        <v>1336</v>
      </c>
      <c r="AF8">
        <v>0</v>
      </c>
    </row>
    <row r="9" spans="2:32" x14ac:dyDescent="0.3">
      <c r="B9" s="19">
        <v>4</v>
      </c>
      <c r="C9" s="18">
        <v>1322</v>
      </c>
      <c r="Z9">
        <f>_xlfn.RANK.EQ(C9,$C$6:$C$55,0)+COUNTIF(C$6:C9,C9)-1</f>
        <v>46</v>
      </c>
      <c r="AA9">
        <f t="shared" si="0"/>
        <v>1322</v>
      </c>
      <c r="AB9">
        <v>4</v>
      </c>
      <c r="AC9">
        <f t="shared" si="1"/>
        <v>1792</v>
      </c>
      <c r="AD9">
        <f t="shared" si="2"/>
        <v>0.08</v>
      </c>
      <c r="AE9">
        <f>AE8</f>
        <v>1336</v>
      </c>
      <c r="AF9">
        <v>1</v>
      </c>
    </row>
    <row r="10" spans="2:32" x14ac:dyDescent="0.3">
      <c r="B10" s="19">
        <v>5</v>
      </c>
      <c r="C10" s="18">
        <v>1616</v>
      </c>
      <c r="Z10">
        <f>_xlfn.RANK.EQ(C10,$C$6:$C$55,0)+COUNTIF(C$6:C10,C10)-1</f>
        <v>15</v>
      </c>
      <c r="AA10">
        <f t="shared" si="0"/>
        <v>1616</v>
      </c>
      <c r="AB10">
        <v>5</v>
      </c>
      <c r="AC10">
        <f t="shared" si="1"/>
        <v>1775</v>
      </c>
      <c r="AD10">
        <f t="shared" si="2"/>
        <v>0.1</v>
      </c>
    </row>
    <row r="11" spans="2:32" x14ac:dyDescent="0.3">
      <c r="B11" s="19">
        <v>6</v>
      </c>
      <c r="C11" s="18">
        <v>1805</v>
      </c>
      <c r="F11" s="1"/>
      <c r="Z11">
        <f>_xlfn.RANK.EQ(C11,$C$6:$C$55,0)+COUNTIF(C$6:C11,C11)-1</f>
        <v>2</v>
      </c>
      <c r="AA11">
        <f t="shared" si="0"/>
        <v>1805</v>
      </c>
      <c r="AB11">
        <v>6</v>
      </c>
      <c r="AC11">
        <f t="shared" si="1"/>
        <v>1733</v>
      </c>
      <c r="AD11">
        <f t="shared" si="2"/>
        <v>0.12</v>
      </c>
    </row>
    <row r="12" spans="2:32" x14ac:dyDescent="0.3">
      <c r="B12" s="19">
        <v>7</v>
      </c>
      <c r="C12" s="18">
        <v>1564</v>
      </c>
      <c r="F12" s="1"/>
      <c r="Z12">
        <f>_xlfn.RANK.EQ(C12,$C$6:$C$55,0)+COUNTIF(C$6:C12,C12)-1</f>
        <v>20</v>
      </c>
      <c r="AA12">
        <f t="shared" si="0"/>
        <v>1564</v>
      </c>
      <c r="AB12">
        <v>7</v>
      </c>
      <c r="AC12">
        <f t="shared" si="1"/>
        <v>1727</v>
      </c>
      <c r="AD12">
        <f t="shared" si="2"/>
        <v>0.14000000000000001</v>
      </c>
    </row>
    <row r="13" spans="2:32" x14ac:dyDescent="0.3">
      <c r="B13" s="19">
        <v>8</v>
      </c>
      <c r="C13" s="18">
        <v>1534</v>
      </c>
      <c r="Z13">
        <f>_xlfn.RANK.EQ(C13,$C$6:$C$55,0)+COUNTIF(C$6:C13,C13)-1</f>
        <v>25</v>
      </c>
      <c r="AA13">
        <f t="shared" si="0"/>
        <v>1534</v>
      </c>
      <c r="AB13">
        <v>8</v>
      </c>
      <c r="AC13">
        <f t="shared" si="1"/>
        <v>1687</v>
      </c>
      <c r="AD13">
        <f t="shared" si="2"/>
        <v>0.16</v>
      </c>
    </row>
    <row r="14" spans="2:32" x14ac:dyDescent="0.3">
      <c r="B14" s="19">
        <v>9</v>
      </c>
      <c r="C14" s="18">
        <v>1381</v>
      </c>
      <c r="E14" s="3"/>
      <c r="Z14">
        <f>_xlfn.RANK.EQ(C14,$C$6:$C$55,0)+COUNTIF(C$6:C14,C14)-1</f>
        <v>41</v>
      </c>
      <c r="AA14">
        <f t="shared" si="0"/>
        <v>1381</v>
      </c>
      <c r="AB14">
        <v>9</v>
      </c>
      <c r="AC14">
        <f t="shared" si="1"/>
        <v>1664</v>
      </c>
      <c r="AD14">
        <f t="shared" si="2"/>
        <v>0.18</v>
      </c>
    </row>
    <row r="15" spans="2:32" x14ac:dyDescent="0.3">
      <c r="B15" s="19">
        <v>10</v>
      </c>
      <c r="C15" s="18">
        <v>1532</v>
      </c>
      <c r="E15" s="3"/>
      <c r="Z15">
        <f>_xlfn.RANK.EQ(C15,$C$6:$C$55,0)+COUNTIF(C$6:C15,C15)-1</f>
        <v>26</v>
      </c>
      <c r="AA15">
        <f t="shared" si="0"/>
        <v>1532</v>
      </c>
      <c r="AB15">
        <v>10</v>
      </c>
      <c r="AC15">
        <f t="shared" si="1"/>
        <v>1655</v>
      </c>
      <c r="AD15">
        <f t="shared" si="2"/>
        <v>0.2</v>
      </c>
    </row>
    <row r="16" spans="2:32" x14ac:dyDescent="0.3">
      <c r="B16" s="19">
        <v>11</v>
      </c>
      <c r="C16" s="18">
        <v>1557</v>
      </c>
      <c r="E16" s="3"/>
      <c r="F16" s="2"/>
      <c r="Z16">
        <f>_xlfn.RANK.EQ(C16,$C$6:$C$55,0)+COUNTIF(C$6:C16,C16)-1</f>
        <v>21</v>
      </c>
      <c r="AA16">
        <f t="shared" si="0"/>
        <v>1557</v>
      </c>
      <c r="AB16">
        <v>11</v>
      </c>
      <c r="AC16">
        <f t="shared" si="1"/>
        <v>1640</v>
      </c>
      <c r="AD16">
        <f t="shared" si="2"/>
        <v>0.22</v>
      </c>
    </row>
    <row r="17" spans="2:30" x14ac:dyDescent="0.3">
      <c r="B17" s="19">
        <v>12</v>
      </c>
      <c r="C17" s="18">
        <v>1496</v>
      </c>
      <c r="E17" s="3"/>
      <c r="Z17">
        <f>_xlfn.RANK.EQ(C17,$C$6:$C$55,0)+COUNTIF(C$6:C17,C17)-1</f>
        <v>31</v>
      </c>
      <c r="AA17">
        <f t="shared" si="0"/>
        <v>1496</v>
      </c>
      <c r="AB17">
        <v>12</v>
      </c>
      <c r="AC17">
        <f t="shared" si="1"/>
        <v>1639</v>
      </c>
      <c r="AD17">
        <f t="shared" si="2"/>
        <v>0.24</v>
      </c>
    </row>
    <row r="18" spans="2:30" x14ac:dyDescent="0.3">
      <c r="B18" s="19">
        <v>13</v>
      </c>
      <c r="C18" s="18">
        <v>1733</v>
      </c>
      <c r="Z18">
        <f>_xlfn.RANK.EQ(C18,$C$6:$C$55,0)+COUNTIF(C$6:C18,C18)-1</f>
        <v>6</v>
      </c>
      <c r="AA18">
        <f t="shared" si="0"/>
        <v>1733</v>
      </c>
      <c r="AB18">
        <v>13</v>
      </c>
      <c r="AC18">
        <f t="shared" si="1"/>
        <v>1635</v>
      </c>
      <c r="AD18">
        <f t="shared" si="2"/>
        <v>0.26</v>
      </c>
    </row>
    <row r="19" spans="2:30" x14ac:dyDescent="0.3">
      <c r="B19" s="19">
        <v>14</v>
      </c>
      <c r="C19" s="18">
        <v>1879</v>
      </c>
      <c r="Z19">
        <f>_xlfn.RANK.EQ(C19,$C$6:$C$55,0)+COUNTIF(C$6:C19,C19)-1</f>
        <v>1</v>
      </c>
      <c r="AA19">
        <f t="shared" si="0"/>
        <v>1879</v>
      </c>
      <c r="AB19">
        <v>14</v>
      </c>
      <c r="AC19">
        <f t="shared" si="1"/>
        <v>1622</v>
      </c>
      <c r="AD19">
        <f t="shared" si="2"/>
        <v>0.28000000000000003</v>
      </c>
    </row>
    <row r="20" spans="2:30" x14ac:dyDescent="0.3">
      <c r="B20" s="19">
        <v>15</v>
      </c>
      <c r="C20" s="18">
        <v>1622</v>
      </c>
      <c r="Z20">
        <f>_xlfn.RANK.EQ(C20,$C$6:$C$55,0)+COUNTIF(C$6:C20,C20)-1</f>
        <v>14</v>
      </c>
      <c r="AA20">
        <f t="shared" si="0"/>
        <v>1622</v>
      </c>
      <c r="AB20">
        <v>15</v>
      </c>
      <c r="AC20">
        <f t="shared" si="1"/>
        <v>1616</v>
      </c>
      <c r="AD20">
        <f t="shared" si="2"/>
        <v>0.3</v>
      </c>
    </row>
    <row r="21" spans="2:30" x14ac:dyDescent="0.3">
      <c r="B21" s="19">
        <v>16</v>
      </c>
      <c r="C21" s="18">
        <v>1525</v>
      </c>
      <c r="Z21">
        <f>_xlfn.RANK.EQ(C21,$C$6:$C$55,0)+COUNTIF(C$6:C21,C21)-1</f>
        <v>29</v>
      </c>
      <c r="AA21">
        <f t="shared" si="0"/>
        <v>1525</v>
      </c>
      <c r="AB21">
        <v>16</v>
      </c>
      <c r="AC21">
        <f t="shared" si="1"/>
        <v>1610</v>
      </c>
      <c r="AD21">
        <f t="shared" si="2"/>
        <v>0.32</v>
      </c>
    </row>
    <row r="22" spans="2:30" x14ac:dyDescent="0.3">
      <c r="B22" s="19">
        <v>17</v>
      </c>
      <c r="C22" s="18">
        <v>1161</v>
      </c>
      <c r="Z22">
        <f>_xlfn.RANK.EQ(C22,$C$6:$C$55,0)+COUNTIF(C$6:C22,C22)-1</f>
        <v>50</v>
      </c>
      <c r="AA22">
        <f t="shared" si="0"/>
        <v>1161</v>
      </c>
      <c r="AB22">
        <v>17</v>
      </c>
      <c r="AC22">
        <f t="shared" si="1"/>
        <v>1597</v>
      </c>
      <c r="AD22">
        <f t="shared" si="2"/>
        <v>0.34</v>
      </c>
    </row>
    <row r="23" spans="2:30" x14ac:dyDescent="0.3">
      <c r="B23" s="19">
        <v>18</v>
      </c>
      <c r="C23" s="18">
        <v>1407</v>
      </c>
      <c r="Z23">
        <f>_xlfn.RANK.EQ(C23,$C$6:$C$55,0)+COUNTIF(C$6:C23,C23)-1</f>
        <v>40</v>
      </c>
      <c r="AA23">
        <f t="shared" si="0"/>
        <v>1407</v>
      </c>
      <c r="AB23">
        <v>18</v>
      </c>
      <c r="AC23">
        <f t="shared" si="1"/>
        <v>1578</v>
      </c>
      <c r="AD23">
        <f t="shared" si="2"/>
        <v>0.36</v>
      </c>
    </row>
    <row r="24" spans="2:30" x14ac:dyDescent="0.3">
      <c r="B24" s="19">
        <v>19</v>
      </c>
      <c r="C24" s="18">
        <v>1553</v>
      </c>
      <c r="Z24">
        <f>_xlfn.RANK.EQ(C24,$C$6:$C$55,0)+COUNTIF(C$6:C24,C24)-1</f>
        <v>22</v>
      </c>
      <c r="AA24">
        <f t="shared" si="0"/>
        <v>1553</v>
      </c>
      <c r="AB24">
        <v>19</v>
      </c>
      <c r="AC24">
        <f t="shared" si="1"/>
        <v>1571</v>
      </c>
      <c r="AD24">
        <f t="shared" si="2"/>
        <v>0.38</v>
      </c>
    </row>
    <row r="25" spans="2:30" x14ac:dyDescent="0.3">
      <c r="B25" s="19">
        <v>20</v>
      </c>
      <c r="C25" s="18">
        <v>1305</v>
      </c>
      <c r="Z25">
        <f>_xlfn.RANK.EQ(C25,$C$6:$C$55,0)+COUNTIF(C$6:C25,C25)-1</f>
        <v>49</v>
      </c>
      <c r="AA25">
        <f t="shared" si="0"/>
        <v>1305</v>
      </c>
      <c r="AB25">
        <v>20</v>
      </c>
      <c r="AC25">
        <f t="shared" si="1"/>
        <v>1564</v>
      </c>
      <c r="AD25">
        <f t="shared" si="2"/>
        <v>0.4</v>
      </c>
    </row>
    <row r="26" spans="2:30" x14ac:dyDescent="0.3">
      <c r="B26" s="19">
        <v>21</v>
      </c>
      <c r="C26" s="18">
        <v>1485</v>
      </c>
      <c r="Z26">
        <f>_xlfn.RANK.EQ(C26,$C$6:$C$55,0)+COUNTIF(C$6:C26,C26)-1</f>
        <v>34</v>
      </c>
      <c r="AA26">
        <f t="shared" si="0"/>
        <v>1485</v>
      </c>
      <c r="AB26">
        <v>21</v>
      </c>
      <c r="AC26">
        <f t="shared" si="1"/>
        <v>1557</v>
      </c>
      <c r="AD26">
        <f t="shared" si="2"/>
        <v>0.42</v>
      </c>
    </row>
    <row r="27" spans="2:30" x14ac:dyDescent="0.3">
      <c r="B27" s="19">
        <v>22</v>
      </c>
      <c r="C27" s="18">
        <v>1546</v>
      </c>
      <c r="Z27">
        <f>_xlfn.RANK.EQ(C27,$C$6:$C$55,0)+COUNTIF(C$6:C27,C27)-1</f>
        <v>23</v>
      </c>
      <c r="AA27">
        <f t="shared" si="0"/>
        <v>1546</v>
      </c>
      <c r="AB27">
        <v>22</v>
      </c>
      <c r="AC27">
        <f t="shared" si="1"/>
        <v>1553</v>
      </c>
      <c r="AD27">
        <f t="shared" si="2"/>
        <v>0.44</v>
      </c>
    </row>
    <row r="28" spans="2:30" x14ac:dyDescent="0.3">
      <c r="B28" s="19">
        <v>23</v>
      </c>
      <c r="C28" s="18">
        <v>1357</v>
      </c>
      <c r="Z28">
        <f>_xlfn.RANK.EQ(C28,$C$6:$C$55,0)+COUNTIF(C$6:C28,C28)-1</f>
        <v>44</v>
      </c>
      <c r="AA28">
        <f t="shared" si="0"/>
        <v>1357</v>
      </c>
      <c r="AB28">
        <v>23</v>
      </c>
      <c r="AC28">
        <f t="shared" si="1"/>
        <v>1546</v>
      </c>
      <c r="AD28">
        <f t="shared" si="2"/>
        <v>0.46</v>
      </c>
    </row>
    <row r="29" spans="2:30" x14ac:dyDescent="0.3">
      <c r="B29" s="19">
        <v>24</v>
      </c>
      <c r="C29" s="18">
        <v>1336</v>
      </c>
      <c r="Z29">
        <f>_xlfn.RANK.EQ(C29,$C$6:$C$55,0)+COUNTIF(C$6:C29,C29)-1</f>
        <v>45</v>
      </c>
      <c r="AA29">
        <f t="shared" si="0"/>
        <v>1336</v>
      </c>
      <c r="AB29">
        <v>24</v>
      </c>
      <c r="AC29">
        <f t="shared" si="1"/>
        <v>1542</v>
      </c>
      <c r="AD29">
        <f t="shared" si="2"/>
        <v>0.48</v>
      </c>
    </row>
    <row r="30" spans="2:30" x14ac:dyDescent="0.3">
      <c r="B30" s="19">
        <v>25</v>
      </c>
      <c r="C30" s="18">
        <v>1571</v>
      </c>
      <c r="Z30">
        <f>_xlfn.RANK.EQ(C30,$C$6:$C$55,0)+COUNTIF(C$6:C30,C30)-1</f>
        <v>19</v>
      </c>
      <c r="AA30">
        <f t="shared" si="0"/>
        <v>1571</v>
      </c>
      <c r="AB30">
        <v>25</v>
      </c>
      <c r="AC30">
        <f t="shared" si="1"/>
        <v>1534</v>
      </c>
      <c r="AD30">
        <f t="shared" si="2"/>
        <v>0.5</v>
      </c>
    </row>
    <row r="31" spans="2:30" x14ac:dyDescent="0.3">
      <c r="B31" s="19">
        <v>26</v>
      </c>
      <c r="C31" s="18">
        <v>1306</v>
      </c>
      <c r="Z31">
        <f>_xlfn.RANK.EQ(C31,$C$6:$C$55,0)+COUNTIF(C$6:C31,C31)-1</f>
        <v>48</v>
      </c>
      <c r="AA31">
        <f t="shared" si="0"/>
        <v>1306</v>
      </c>
      <c r="AB31">
        <v>26</v>
      </c>
      <c r="AC31">
        <f t="shared" si="1"/>
        <v>1532</v>
      </c>
      <c r="AD31">
        <f t="shared" si="2"/>
        <v>0.52</v>
      </c>
    </row>
    <row r="32" spans="2:30" x14ac:dyDescent="0.3">
      <c r="B32" s="19">
        <v>27</v>
      </c>
      <c r="C32" s="18">
        <v>1542</v>
      </c>
      <c r="Z32">
        <f>_xlfn.RANK.EQ(C32,$C$6:$C$55,0)+COUNTIF(C$6:C32,C32)-1</f>
        <v>24</v>
      </c>
      <c r="AA32">
        <f t="shared" si="0"/>
        <v>1542</v>
      </c>
      <c r="AB32">
        <v>27</v>
      </c>
      <c r="AC32">
        <f t="shared" si="1"/>
        <v>1529</v>
      </c>
      <c r="AD32">
        <f t="shared" si="2"/>
        <v>0.54</v>
      </c>
    </row>
    <row r="33" spans="2:30" x14ac:dyDescent="0.3">
      <c r="B33" s="19">
        <v>28</v>
      </c>
      <c r="C33" s="18">
        <v>1378</v>
      </c>
      <c r="Z33">
        <f>_xlfn.RANK.EQ(C33,$C$6:$C$55,0)+COUNTIF(C$6:C33,C33)-1</f>
        <v>42</v>
      </c>
      <c r="AA33">
        <f t="shared" si="0"/>
        <v>1378</v>
      </c>
      <c r="AB33">
        <v>28</v>
      </c>
      <c r="AC33">
        <f t="shared" si="1"/>
        <v>1527</v>
      </c>
      <c r="AD33">
        <f t="shared" si="2"/>
        <v>0.56000000000000005</v>
      </c>
    </row>
    <row r="34" spans="2:30" x14ac:dyDescent="0.3">
      <c r="B34" s="19">
        <v>29</v>
      </c>
      <c r="C34" s="18">
        <v>1527</v>
      </c>
      <c r="Z34">
        <f>_xlfn.RANK.EQ(C34,$C$6:$C$55,0)+COUNTIF(C$6:C34,C34)-1</f>
        <v>28</v>
      </c>
      <c r="AA34">
        <f t="shared" si="0"/>
        <v>1527</v>
      </c>
      <c r="AB34">
        <v>29</v>
      </c>
      <c r="AC34">
        <f t="shared" si="1"/>
        <v>1525</v>
      </c>
      <c r="AD34">
        <f t="shared" si="2"/>
        <v>0.57999999999999996</v>
      </c>
    </row>
    <row r="35" spans="2:30" x14ac:dyDescent="0.3">
      <c r="B35" s="19">
        <v>30</v>
      </c>
      <c r="C35" s="18">
        <v>1610</v>
      </c>
      <c r="Z35">
        <f>_xlfn.RANK.EQ(C35,$C$6:$C$55,0)+COUNTIF(C$6:C35,C35)-1</f>
        <v>16</v>
      </c>
      <c r="AA35">
        <f t="shared" si="0"/>
        <v>1610</v>
      </c>
      <c r="AB35">
        <v>30</v>
      </c>
      <c r="AC35">
        <f t="shared" si="1"/>
        <v>1496</v>
      </c>
      <c r="AD35">
        <f t="shared" si="2"/>
        <v>0.6</v>
      </c>
    </row>
    <row r="36" spans="2:30" x14ac:dyDescent="0.3">
      <c r="B36" s="19">
        <v>31</v>
      </c>
      <c r="C36" s="18">
        <v>1775</v>
      </c>
      <c r="Z36">
        <f>_xlfn.RANK.EQ(C36,$C$6:$C$55,0)+COUNTIF(C$6:C36,C36)-1</f>
        <v>5</v>
      </c>
      <c r="AA36">
        <f t="shared" si="0"/>
        <v>1775</v>
      </c>
      <c r="AB36">
        <v>31</v>
      </c>
      <c r="AC36">
        <f t="shared" si="1"/>
        <v>1496</v>
      </c>
      <c r="AD36">
        <f t="shared" si="2"/>
        <v>0.62</v>
      </c>
    </row>
    <row r="37" spans="2:30" x14ac:dyDescent="0.3">
      <c r="B37" s="19">
        <v>32</v>
      </c>
      <c r="C37" s="18">
        <v>1578</v>
      </c>
      <c r="Z37">
        <f>_xlfn.RANK.EQ(C37,$C$6:$C$55,0)+COUNTIF(C$6:C37,C37)-1</f>
        <v>18</v>
      </c>
      <c r="AA37">
        <f t="shared" si="0"/>
        <v>1578</v>
      </c>
      <c r="AB37">
        <v>32</v>
      </c>
      <c r="AC37">
        <f t="shared" si="1"/>
        <v>1491</v>
      </c>
      <c r="AD37">
        <f t="shared" si="2"/>
        <v>0.64</v>
      </c>
    </row>
    <row r="38" spans="2:30" x14ac:dyDescent="0.3">
      <c r="B38" s="19">
        <v>33</v>
      </c>
      <c r="C38" s="18">
        <v>1417</v>
      </c>
      <c r="Z38">
        <f>_xlfn.RANK.EQ(C38,$C$6:$C$55,0)+COUNTIF(C$6:C38,C38)-1</f>
        <v>39</v>
      </c>
      <c r="AA38">
        <f t="shared" si="0"/>
        <v>1417</v>
      </c>
      <c r="AB38">
        <v>33</v>
      </c>
      <c r="AC38">
        <f t="shared" si="1"/>
        <v>1488</v>
      </c>
      <c r="AD38">
        <f t="shared" si="2"/>
        <v>0.66</v>
      </c>
    </row>
    <row r="39" spans="2:30" x14ac:dyDescent="0.3">
      <c r="B39" s="19">
        <v>34</v>
      </c>
      <c r="C39" s="18">
        <v>1529</v>
      </c>
      <c r="Z39">
        <f>_xlfn.RANK.EQ(C39,$C$6:$C$55,0)+COUNTIF(C$6:C39,C39)-1</f>
        <v>27</v>
      </c>
      <c r="AA39">
        <f t="shared" si="0"/>
        <v>1529</v>
      </c>
      <c r="AB39">
        <v>34</v>
      </c>
      <c r="AC39">
        <f t="shared" si="1"/>
        <v>1485</v>
      </c>
      <c r="AD39">
        <f t="shared" si="2"/>
        <v>0.68</v>
      </c>
    </row>
    <row r="40" spans="2:30" x14ac:dyDescent="0.3">
      <c r="B40" s="19">
        <v>35</v>
      </c>
      <c r="C40" s="18">
        <v>1309</v>
      </c>
      <c r="Z40">
        <f>_xlfn.RANK.EQ(C40,$C$6:$C$55,0)+COUNTIF(C$6:C40,C40)-1</f>
        <v>47</v>
      </c>
      <c r="AA40">
        <f t="shared" si="0"/>
        <v>1309</v>
      </c>
      <c r="AB40">
        <v>35</v>
      </c>
      <c r="AC40">
        <f t="shared" si="1"/>
        <v>1452</v>
      </c>
      <c r="AD40">
        <f t="shared" si="2"/>
        <v>0.7</v>
      </c>
    </row>
    <row r="41" spans="2:30" x14ac:dyDescent="0.3">
      <c r="B41" s="19">
        <v>36</v>
      </c>
      <c r="C41" s="18">
        <v>1433</v>
      </c>
      <c r="Z41">
        <f>_xlfn.RANK.EQ(C41,$C$6:$C$55,0)+COUNTIF(C$6:C41,C41)-1</f>
        <v>37</v>
      </c>
      <c r="AA41">
        <f t="shared" si="0"/>
        <v>1433</v>
      </c>
      <c r="AB41">
        <v>36</v>
      </c>
      <c r="AC41">
        <f t="shared" si="1"/>
        <v>1446</v>
      </c>
      <c r="AD41">
        <f t="shared" si="2"/>
        <v>0.72</v>
      </c>
    </row>
    <row r="42" spans="2:30" x14ac:dyDescent="0.3">
      <c r="B42" s="19">
        <v>37</v>
      </c>
      <c r="C42" s="18">
        <v>1727</v>
      </c>
      <c r="Z42">
        <f>_xlfn.RANK.EQ(C42,$C$6:$C$55,0)+COUNTIF(C$6:C42,C42)-1</f>
        <v>7</v>
      </c>
      <c r="AA42">
        <f t="shared" si="0"/>
        <v>1727</v>
      </c>
      <c r="AB42">
        <v>37</v>
      </c>
      <c r="AC42">
        <f t="shared" si="1"/>
        <v>1433</v>
      </c>
      <c r="AD42">
        <f t="shared" si="2"/>
        <v>0.74</v>
      </c>
    </row>
    <row r="43" spans="2:30" x14ac:dyDescent="0.3">
      <c r="B43" s="19">
        <v>38</v>
      </c>
      <c r="C43" s="18">
        <v>1792</v>
      </c>
      <c r="Z43">
        <f>_xlfn.RANK.EQ(C43,$C$6:$C$55,0)+COUNTIF(C$6:C43,C43)-1</f>
        <v>4</v>
      </c>
      <c r="AA43">
        <f t="shared" si="0"/>
        <v>1792</v>
      </c>
      <c r="AB43">
        <v>38</v>
      </c>
      <c r="AC43">
        <f t="shared" si="1"/>
        <v>1425</v>
      </c>
      <c r="AD43">
        <f t="shared" si="2"/>
        <v>0.76</v>
      </c>
    </row>
    <row r="44" spans="2:30" x14ac:dyDescent="0.3">
      <c r="B44" s="19">
        <v>39</v>
      </c>
      <c r="C44" s="18">
        <v>1655</v>
      </c>
      <c r="Z44">
        <f>_xlfn.RANK.EQ(C44,$C$6:$C$55,0)+COUNTIF(C$6:C44,C44)-1</f>
        <v>10</v>
      </c>
      <c r="AA44">
        <f t="shared" si="0"/>
        <v>1655</v>
      </c>
      <c r="AB44">
        <v>39</v>
      </c>
      <c r="AC44">
        <f t="shared" si="1"/>
        <v>1417</v>
      </c>
      <c r="AD44">
        <f t="shared" si="2"/>
        <v>0.78</v>
      </c>
    </row>
    <row r="45" spans="2:30" x14ac:dyDescent="0.3">
      <c r="B45" s="19">
        <v>40</v>
      </c>
      <c r="C45" s="18">
        <v>1639</v>
      </c>
      <c r="Z45">
        <f>_xlfn.RANK.EQ(C45,$C$6:$C$55,0)+COUNTIF(C$6:C45,C45)-1</f>
        <v>12</v>
      </c>
      <c r="AA45">
        <f t="shared" si="0"/>
        <v>1639</v>
      </c>
      <c r="AB45">
        <v>40</v>
      </c>
      <c r="AC45">
        <f t="shared" si="1"/>
        <v>1407</v>
      </c>
      <c r="AD45">
        <f t="shared" si="2"/>
        <v>0.8</v>
      </c>
    </row>
    <row r="46" spans="2:30" x14ac:dyDescent="0.3">
      <c r="B46" s="19">
        <v>41</v>
      </c>
      <c r="C46" s="18">
        <v>1687</v>
      </c>
      <c r="Z46">
        <f>_xlfn.RANK.EQ(C46,$C$6:$C$55,0)+COUNTIF(C$6:C46,C46)-1</f>
        <v>8</v>
      </c>
      <c r="AA46">
        <f t="shared" si="0"/>
        <v>1687</v>
      </c>
      <c r="AB46">
        <v>41</v>
      </c>
      <c r="AC46">
        <f t="shared" si="1"/>
        <v>1381</v>
      </c>
      <c r="AD46">
        <f t="shared" si="2"/>
        <v>0.82</v>
      </c>
    </row>
    <row r="47" spans="2:30" x14ac:dyDescent="0.3">
      <c r="B47" s="19">
        <v>42</v>
      </c>
      <c r="C47" s="18">
        <v>1640</v>
      </c>
      <c r="Z47">
        <f>_xlfn.RANK.EQ(C47,$C$6:$C$55,0)+COUNTIF(C$6:C47,C47)-1</f>
        <v>11</v>
      </c>
      <c r="AA47">
        <f t="shared" si="0"/>
        <v>1640</v>
      </c>
      <c r="AB47">
        <v>42</v>
      </c>
      <c r="AC47">
        <f t="shared" si="1"/>
        <v>1378</v>
      </c>
      <c r="AD47">
        <f t="shared" si="2"/>
        <v>0.84</v>
      </c>
    </row>
    <row r="48" spans="2:30" x14ac:dyDescent="0.3">
      <c r="B48" s="19">
        <v>43</v>
      </c>
      <c r="C48" s="18">
        <v>1635</v>
      </c>
      <c r="Z48">
        <f>_xlfn.RANK.EQ(C48,$C$6:$C$55,0)+COUNTIF(C$6:C48,C48)-1</f>
        <v>13</v>
      </c>
      <c r="AA48">
        <f t="shared" si="0"/>
        <v>1635</v>
      </c>
      <c r="AB48">
        <v>43</v>
      </c>
      <c r="AC48">
        <f t="shared" si="1"/>
        <v>1372</v>
      </c>
      <c r="AD48">
        <f t="shared" si="2"/>
        <v>0.86</v>
      </c>
    </row>
    <row r="49" spans="2:30" x14ac:dyDescent="0.3">
      <c r="B49" s="19">
        <v>44</v>
      </c>
      <c r="C49" s="18">
        <v>1425</v>
      </c>
      <c r="Z49">
        <f>_xlfn.RANK.EQ(C49,$C$6:$C$55,0)+COUNTIF(C$6:C49,C49)-1</f>
        <v>38</v>
      </c>
      <c r="AA49">
        <f t="shared" si="0"/>
        <v>1425</v>
      </c>
      <c r="AB49">
        <v>44</v>
      </c>
      <c r="AC49">
        <f t="shared" si="1"/>
        <v>1357</v>
      </c>
      <c r="AD49">
        <f t="shared" si="2"/>
        <v>0.88</v>
      </c>
    </row>
    <row r="50" spans="2:30" x14ac:dyDescent="0.3">
      <c r="B50" s="19">
        <v>45</v>
      </c>
      <c r="C50" s="18">
        <v>1491</v>
      </c>
      <c r="Z50">
        <f>_xlfn.RANK.EQ(C50,$C$6:$C$55,0)+COUNTIF(C$6:C50,C50)-1</f>
        <v>32</v>
      </c>
      <c r="AA50">
        <f t="shared" si="0"/>
        <v>1491</v>
      </c>
      <c r="AB50">
        <v>45</v>
      </c>
      <c r="AC50">
        <f t="shared" si="1"/>
        <v>1336</v>
      </c>
      <c r="AD50">
        <f t="shared" si="2"/>
        <v>0.9</v>
      </c>
    </row>
    <row r="51" spans="2:30" x14ac:dyDescent="0.3">
      <c r="B51" s="19">
        <v>46</v>
      </c>
      <c r="C51" s="18">
        <v>1446</v>
      </c>
      <c r="Z51">
        <f>_xlfn.RANK.EQ(C51,$C$6:$C$55,0)+COUNTIF(C$6:C51,C51)-1</f>
        <v>36</v>
      </c>
      <c r="AA51">
        <f t="shared" si="0"/>
        <v>1446</v>
      </c>
      <c r="AB51">
        <v>46</v>
      </c>
      <c r="AC51">
        <f t="shared" si="1"/>
        <v>1322</v>
      </c>
      <c r="AD51">
        <f t="shared" si="2"/>
        <v>0.92</v>
      </c>
    </row>
    <row r="52" spans="2:30" x14ac:dyDescent="0.3">
      <c r="B52" s="19">
        <v>47</v>
      </c>
      <c r="C52" s="18">
        <v>1664</v>
      </c>
      <c r="Z52">
        <f>_xlfn.RANK.EQ(C52,$C$6:$C$55,0)+COUNTIF(C$6:C52,C52)-1</f>
        <v>9</v>
      </c>
      <c r="AA52">
        <f t="shared" si="0"/>
        <v>1664</v>
      </c>
      <c r="AB52">
        <v>47</v>
      </c>
      <c r="AC52">
        <f t="shared" si="1"/>
        <v>1309</v>
      </c>
      <c r="AD52">
        <f t="shared" si="2"/>
        <v>0.94</v>
      </c>
    </row>
    <row r="53" spans="2:30" x14ac:dyDescent="0.3">
      <c r="B53" s="19">
        <v>48</v>
      </c>
      <c r="C53" s="18">
        <v>1798</v>
      </c>
      <c r="Z53">
        <f>_xlfn.RANK.EQ(C53,$C$6:$C$55,0)+COUNTIF(C$6:C53,C53)-1</f>
        <v>3</v>
      </c>
      <c r="AA53">
        <f t="shared" si="0"/>
        <v>1798</v>
      </c>
      <c r="AB53">
        <v>48</v>
      </c>
      <c r="AC53">
        <f t="shared" si="1"/>
        <v>1306</v>
      </c>
      <c r="AD53">
        <f t="shared" si="2"/>
        <v>0.96</v>
      </c>
    </row>
    <row r="54" spans="2:30" x14ac:dyDescent="0.3">
      <c r="B54" s="19">
        <v>49</v>
      </c>
      <c r="C54" s="18">
        <v>1488</v>
      </c>
      <c r="Z54">
        <f>_xlfn.RANK.EQ(C54,$C$6:$C$55,0)+COUNTIF(C$6:C54,C54)-1</f>
        <v>33</v>
      </c>
      <c r="AA54">
        <f t="shared" si="0"/>
        <v>1488</v>
      </c>
      <c r="AB54">
        <v>49</v>
      </c>
      <c r="AC54">
        <f t="shared" si="1"/>
        <v>1305</v>
      </c>
      <c r="AD54">
        <f t="shared" si="2"/>
        <v>0.98</v>
      </c>
    </row>
    <row r="55" spans="2:30" ht="15" thickBot="1" x14ac:dyDescent="0.35">
      <c r="B55" s="20">
        <v>50</v>
      </c>
      <c r="C55" s="4">
        <v>1372</v>
      </c>
      <c r="Z55">
        <f>_xlfn.RANK.EQ(C55,$C$6:$C$55,0)+COUNTIF(C$6:C55,C55)-1</f>
        <v>43</v>
      </c>
      <c r="AA55">
        <f t="shared" si="0"/>
        <v>1372</v>
      </c>
      <c r="AB55">
        <v>50</v>
      </c>
      <c r="AC55">
        <f t="shared" si="1"/>
        <v>1161</v>
      </c>
      <c r="AD55">
        <f t="shared" si="2"/>
        <v>1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70734-2870-4544-8D31-723424D26FA2}">
  <dimension ref="A1:G56"/>
  <sheetViews>
    <sheetView workbookViewId="0">
      <selection activeCell="A11" sqref="A11"/>
    </sheetView>
  </sheetViews>
  <sheetFormatPr defaultRowHeight="14.4" x14ac:dyDescent="0.3"/>
  <cols>
    <col min="1" max="1" width="2.88671875" customWidth="1"/>
    <col min="2" max="2" width="11.33203125" customWidth="1"/>
    <col min="3" max="4" width="13.44140625" customWidth="1"/>
    <col min="5" max="5" width="9.88671875" customWidth="1"/>
    <col min="6" max="6" width="12.5546875" bestFit="1" customWidth="1"/>
    <col min="7" max="7" width="12.6640625" customWidth="1"/>
    <col min="8" max="8" width="22.6640625" customWidth="1"/>
    <col min="9" max="9" width="21.5546875" customWidth="1"/>
    <col min="10" max="10" width="10.6640625" bestFit="1" customWidth="1"/>
    <col min="11" max="11" width="10.33203125" customWidth="1"/>
    <col min="12" max="12" width="10.44140625" customWidth="1"/>
  </cols>
  <sheetData>
    <row r="1" spans="1:7" ht="15" thickBot="1" x14ac:dyDescent="0.35"/>
    <row r="2" spans="1:7" ht="29.4" thickBot="1" x14ac:dyDescent="0.35">
      <c r="B2" s="11" t="s">
        <v>8</v>
      </c>
      <c r="C2" s="12">
        <v>1496</v>
      </c>
    </row>
    <row r="4" spans="1:7" ht="15" thickBot="1" x14ac:dyDescent="0.35"/>
    <row r="5" spans="1:7" ht="29.25" customHeight="1" thickBot="1" x14ac:dyDescent="0.35">
      <c r="B5" s="27" t="s">
        <v>20</v>
      </c>
      <c r="C5" s="29" t="s">
        <v>21</v>
      </c>
      <c r="D5" s="28" t="s">
        <v>19</v>
      </c>
      <c r="E5" s="3"/>
    </row>
    <row r="6" spans="1:7" x14ac:dyDescent="0.3">
      <c r="A6">
        <v>1</v>
      </c>
      <c r="B6" s="19">
        <v>1496</v>
      </c>
      <c r="C6" s="21">
        <v>0</v>
      </c>
      <c r="D6" s="24">
        <f>1-(C6/100)</f>
        <v>1</v>
      </c>
    </row>
    <row r="7" spans="1:7" x14ac:dyDescent="0.3">
      <c r="A7">
        <v>2</v>
      </c>
      <c r="B7" s="19">
        <v>1500</v>
      </c>
      <c r="C7" s="21">
        <v>1</v>
      </c>
      <c r="D7" s="24">
        <f t="shared" ref="D7:D31" si="0">1-(C7/100)</f>
        <v>0.99</v>
      </c>
    </row>
    <row r="8" spans="1:7" x14ac:dyDescent="0.3">
      <c r="A8">
        <v>3</v>
      </c>
      <c r="B8" s="19">
        <v>1525</v>
      </c>
      <c r="C8" s="21">
        <v>1</v>
      </c>
      <c r="D8" s="24">
        <f t="shared" si="0"/>
        <v>0.99</v>
      </c>
    </row>
    <row r="9" spans="1:7" x14ac:dyDescent="0.3">
      <c r="A9">
        <v>4</v>
      </c>
      <c r="B9" s="19">
        <v>1550</v>
      </c>
      <c r="C9" s="21">
        <v>1</v>
      </c>
      <c r="D9" s="24">
        <f t="shared" si="0"/>
        <v>0.99</v>
      </c>
    </row>
    <row r="10" spans="1:7" x14ac:dyDescent="0.3">
      <c r="A10">
        <f>A6</f>
        <v>1</v>
      </c>
      <c r="B10" s="19">
        <v>1575</v>
      </c>
      <c r="C10" s="21">
        <v>2</v>
      </c>
      <c r="D10" s="24">
        <f t="shared" si="0"/>
        <v>0.98</v>
      </c>
    </row>
    <row r="11" spans="1:7" x14ac:dyDescent="0.3">
      <c r="A11">
        <f t="shared" ref="A11:A31" si="1">A7</f>
        <v>2</v>
      </c>
      <c r="B11" s="19">
        <v>1600</v>
      </c>
      <c r="C11" s="21">
        <v>4</v>
      </c>
      <c r="D11" s="24">
        <f t="shared" si="0"/>
        <v>0.96</v>
      </c>
      <c r="G11" s="1"/>
    </row>
    <row r="12" spans="1:7" x14ac:dyDescent="0.3">
      <c r="A12">
        <f t="shared" si="1"/>
        <v>3</v>
      </c>
      <c r="B12" s="19">
        <v>1625</v>
      </c>
      <c r="C12" s="21">
        <v>5</v>
      </c>
      <c r="D12" s="24">
        <f t="shared" si="0"/>
        <v>0.95</v>
      </c>
      <c r="G12" s="1"/>
    </row>
    <row r="13" spans="1:7" x14ac:dyDescent="0.3">
      <c r="A13">
        <f t="shared" si="1"/>
        <v>4</v>
      </c>
      <c r="B13" s="19">
        <v>1650</v>
      </c>
      <c r="C13" s="21">
        <v>6</v>
      </c>
      <c r="D13" s="24">
        <f t="shared" si="0"/>
        <v>0.94</v>
      </c>
    </row>
    <row r="14" spans="1:7" x14ac:dyDescent="0.3">
      <c r="A14">
        <f t="shared" si="1"/>
        <v>1</v>
      </c>
      <c r="B14" s="19">
        <v>1675</v>
      </c>
      <c r="C14" s="21">
        <v>8</v>
      </c>
      <c r="D14" s="24">
        <f t="shared" si="0"/>
        <v>0.92</v>
      </c>
      <c r="F14" s="3"/>
    </row>
    <row r="15" spans="1:7" x14ac:dyDescent="0.3">
      <c r="A15">
        <f t="shared" si="1"/>
        <v>2</v>
      </c>
      <c r="B15" s="19">
        <v>1700</v>
      </c>
      <c r="C15" s="21">
        <v>8</v>
      </c>
      <c r="D15" s="24">
        <f t="shared" si="0"/>
        <v>0.92</v>
      </c>
      <c r="F15" s="3"/>
    </row>
    <row r="16" spans="1:7" x14ac:dyDescent="0.3">
      <c r="A16">
        <f t="shared" si="1"/>
        <v>3</v>
      </c>
      <c r="B16" s="19">
        <v>1725</v>
      </c>
      <c r="C16" s="21">
        <v>8</v>
      </c>
      <c r="D16" s="24">
        <f t="shared" si="0"/>
        <v>0.92</v>
      </c>
      <c r="F16" s="3"/>
      <c r="G16" s="2"/>
    </row>
    <row r="17" spans="1:6" x14ac:dyDescent="0.3">
      <c r="A17">
        <f t="shared" si="1"/>
        <v>4</v>
      </c>
      <c r="B17" s="19">
        <v>1750</v>
      </c>
      <c r="C17" s="21">
        <v>10</v>
      </c>
      <c r="D17" s="24">
        <f t="shared" si="0"/>
        <v>0.9</v>
      </c>
      <c r="F17" s="3"/>
    </row>
    <row r="18" spans="1:6" x14ac:dyDescent="0.3">
      <c r="A18">
        <f t="shared" si="1"/>
        <v>1</v>
      </c>
      <c r="B18" s="19">
        <v>1775</v>
      </c>
      <c r="C18" s="21">
        <v>14</v>
      </c>
      <c r="D18" s="24">
        <f t="shared" si="0"/>
        <v>0.86</v>
      </c>
    </row>
    <row r="19" spans="1:6" x14ac:dyDescent="0.3">
      <c r="A19">
        <f t="shared" si="1"/>
        <v>2</v>
      </c>
      <c r="B19" s="19">
        <v>1800</v>
      </c>
      <c r="C19" s="21">
        <v>16</v>
      </c>
      <c r="D19" s="24">
        <f t="shared" si="0"/>
        <v>0.84</v>
      </c>
    </row>
    <row r="20" spans="1:6" x14ac:dyDescent="0.3">
      <c r="A20">
        <f t="shared" si="1"/>
        <v>3</v>
      </c>
      <c r="B20" s="19">
        <v>1825</v>
      </c>
      <c r="C20" s="21">
        <v>17</v>
      </c>
      <c r="D20" s="24">
        <f t="shared" si="0"/>
        <v>0.83</v>
      </c>
    </row>
    <row r="21" spans="1:6" x14ac:dyDescent="0.3">
      <c r="A21">
        <f t="shared" si="1"/>
        <v>4</v>
      </c>
      <c r="B21" s="19">
        <v>1850</v>
      </c>
      <c r="C21" s="21">
        <v>18</v>
      </c>
      <c r="D21" s="24">
        <f t="shared" si="0"/>
        <v>0.82000000000000006</v>
      </c>
    </row>
    <row r="22" spans="1:6" x14ac:dyDescent="0.3">
      <c r="A22">
        <f t="shared" si="1"/>
        <v>1</v>
      </c>
      <c r="B22" s="19">
        <v>1875</v>
      </c>
      <c r="C22" s="21">
        <v>19</v>
      </c>
      <c r="D22" s="24">
        <f t="shared" si="0"/>
        <v>0.81</v>
      </c>
    </row>
    <row r="23" spans="1:6" x14ac:dyDescent="0.3">
      <c r="A23">
        <f t="shared" si="1"/>
        <v>2</v>
      </c>
      <c r="B23" s="19">
        <v>1900</v>
      </c>
      <c r="C23" s="21">
        <v>22</v>
      </c>
      <c r="D23" s="24">
        <f t="shared" si="0"/>
        <v>0.78</v>
      </c>
    </row>
    <row r="24" spans="1:6" x14ac:dyDescent="0.3">
      <c r="A24">
        <f t="shared" si="1"/>
        <v>3</v>
      </c>
      <c r="B24" s="19">
        <v>1925</v>
      </c>
      <c r="C24" s="21">
        <v>23</v>
      </c>
      <c r="D24" s="24">
        <f t="shared" si="0"/>
        <v>0.77</v>
      </c>
    </row>
    <row r="25" spans="1:6" x14ac:dyDescent="0.3">
      <c r="A25">
        <f t="shared" si="1"/>
        <v>4</v>
      </c>
      <c r="B25" s="19">
        <v>1950</v>
      </c>
      <c r="C25" s="21">
        <v>27</v>
      </c>
      <c r="D25" s="24">
        <f t="shared" si="0"/>
        <v>0.73</v>
      </c>
    </row>
    <row r="26" spans="1:6" x14ac:dyDescent="0.3">
      <c r="A26">
        <f t="shared" si="1"/>
        <v>1</v>
      </c>
      <c r="B26" s="19">
        <v>1975</v>
      </c>
      <c r="C26" s="21">
        <v>28</v>
      </c>
      <c r="D26" s="24">
        <f t="shared" si="0"/>
        <v>0.72</v>
      </c>
    </row>
    <row r="27" spans="1:6" x14ac:dyDescent="0.3">
      <c r="A27">
        <f t="shared" si="1"/>
        <v>2</v>
      </c>
      <c r="B27" s="19">
        <v>2000</v>
      </c>
      <c r="C27" s="21">
        <v>30</v>
      </c>
      <c r="D27" s="24">
        <f t="shared" si="0"/>
        <v>0.7</v>
      </c>
    </row>
    <row r="28" spans="1:6" x14ac:dyDescent="0.3">
      <c r="A28">
        <f t="shared" si="1"/>
        <v>3</v>
      </c>
      <c r="B28" s="19">
        <v>2025</v>
      </c>
      <c r="C28" s="21">
        <v>32</v>
      </c>
      <c r="D28" s="24">
        <f t="shared" si="0"/>
        <v>0.67999999999999994</v>
      </c>
    </row>
    <row r="29" spans="1:6" x14ac:dyDescent="0.3">
      <c r="A29">
        <f t="shared" si="1"/>
        <v>4</v>
      </c>
      <c r="B29" s="19">
        <v>2050</v>
      </c>
      <c r="C29" s="21">
        <v>32</v>
      </c>
      <c r="D29" s="24">
        <f t="shared" si="0"/>
        <v>0.67999999999999994</v>
      </c>
    </row>
    <row r="30" spans="1:6" x14ac:dyDescent="0.3">
      <c r="A30">
        <f t="shared" si="1"/>
        <v>1</v>
      </c>
      <c r="B30" s="19">
        <v>2075</v>
      </c>
      <c r="C30" s="21">
        <v>33</v>
      </c>
      <c r="D30" s="24">
        <f t="shared" si="0"/>
        <v>0.66999999999999993</v>
      </c>
    </row>
    <row r="31" spans="1:6" ht="15" thickBot="1" x14ac:dyDescent="0.35">
      <c r="A31">
        <f t="shared" si="1"/>
        <v>2</v>
      </c>
      <c r="B31" s="20">
        <v>2100</v>
      </c>
      <c r="C31" s="25">
        <v>34</v>
      </c>
      <c r="D31" s="26">
        <f t="shared" si="0"/>
        <v>0.65999999999999992</v>
      </c>
    </row>
    <row r="32" spans="1:6" x14ac:dyDescent="0.3">
      <c r="B32" s="22"/>
      <c r="C32" s="21"/>
      <c r="D32" s="21"/>
    </row>
    <row r="33" spans="2:4" x14ac:dyDescent="0.3">
      <c r="B33" s="22"/>
      <c r="C33" s="21"/>
      <c r="D33" s="21"/>
    </row>
    <row r="34" spans="2:4" x14ac:dyDescent="0.3">
      <c r="B34" s="22"/>
      <c r="C34" s="21"/>
      <c r="D34" s="21"/>
    </row>
    <row r="35" spans="2:4" x14ac:dyDescent="0.3">
      <c r="B35" s="22"/>
      <c r="C35" s="21"/>
      <c r="D35" s="21"/>
    </row>
    <row r="36" spans="2:4" x14ac:dyDescent="0.3">
      <c r="B36" s="22"/>
      <c r="C36" s="21"/>
      <c r="D36" s="21"/>
    </row>
    <row r="37" spans="2:4" x14ac:dyDescent="0.3">
      <c r="B37" s="22"/>
      <c r="C37" s="21"/>
      <c r="D37" s="21"/>
    </row>
    <row r="38" spans="2:4" x14ac:dyDescent="0.3">
      <c r="B38" s="22"/>
      <c r="C38" s="21"/>
      <c r="D38" s="21"/>
    </row>
    <row r="39" spans="2:4" x14ac:dyDescent="0.3">
      <c r="B39" s="22"/>
      <c r="C39" s="21"/>
      <c r="D39" s="21"/>
    </row>
    <row r="40" spans="2:4" x14ac:dyDescent="0.3">
      <c r="B40" s="22"/>
      <c r="C40" s="21"/>
      <c r="D40" s="21"/>
    </row>
    <row r="41" spans="2:4" x14ac:dyDescent="0.3">
      <c r="B41" s="22"/>
      <c r="C41" s="21"/>
      <c r="D41" s="21"/>
    </row>
    <row r="42" spans="2:4" x14ac:dyDescent="0.3">
      <c r="B42" s="22"/>
      <c r="C42" s="21"/>
      <c r="D42" s="21"/>
    </row>
    <row r="43" spans="2:4" x14ac:dyDescent="0.3">
      <c r="B43" s="22"/>
      <c r="C43" s="21"/>
      <c r="D43" s="21"/>
    </row>
    <row r="44" spans="2:4" x14ac:dyDescent="0.3">
      <c r="B44" s="22"/>
      <c r="C44" s="21"/>
      <c r="D44" s="21"/>
    </row>
    <row r="45" spans="2:4" x14ac:dyDescent="0.3">
      <c r="B45" s="22"/>
      <c r="C45" s="21"/>
      <c r="D45" s="21"/>
    </row>
    <row r="46" spans="2:4" x14ac:dyDescent="0.3">
      <c r="B46" s="22"/>
      <c r="C46" s="21"/>
      <c r="D46" s="21"/>
    </row>
    <row r="47" spans="2:4" x14ac:dyDescent="0.3">
      <c r="B47" s="22"/>
      <c r="C47" s="21"/>
      <c r="D47" s="21"/>
    </row>
    <row r="48" spans="2:4" x14ac:dyDescent="0.3">
      <c r="B48" s="22"/>
      <c r="C48" s="21"/>
      <c r="D48" s="21"/>
    </row>
    <row r="49" spans="2:4" x14ac:dyDescent="0.3">
      <c r="B49" s="22"/>
      <c r="C49" s="21"/>
      <c r="D49" s="21"/>
    </row>
    <row r="50" spans="2:4" x14ac:dyDescent="0.3">
      <c r="B50" s="22"/>
      <c r="C50" s="21"/>
      <c r="D50" s="21"/>
    </row>
    <row r="51" spans="2:4" x14ac:dyDescent="0.3">
      <c r="B51" s="22"/>
      <c r="C51" s="21"/>
      <c r="D51" s="21"/>
    </row>
    <row r="52" spans="2:4" x14ac:dyDescent="0.3">
      <c r="B52" s="22"/>
      <c r="C52" s="21"/>
      <c r="D52" s="21"/>
    </row>
    <row r="53" spans="2:4" x14ac:dyDescent="0.3">
      <c r="B53" s="22"/>
      <c r="C53" s="21"/>
      <c r="D53" s="21"/>
    </row>
    <row r="54" spans="2:4" x14ac:dyDescent="0.3">
      <c r="B54" s="22"/>
      <c r="C54" s="21"/>
      <c r="D54" s="21"/>
    </row>
    <row r="55" spans="2:4" x14ac:dyDescent="0.3">
      <c r="B55" s="22"/>
      <c r="C55" s="21"/>
      <c r="D55" s="21"/>
    </row>
    <row r="56" spans="2:4" x14ac:dyDescent="0.3">
      <c r="B56" s="23"/>
      <c r="C56" s="23"/>
      <c r="D56" s="23"/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277299EAA26B40A517446F2C78E9EF" ma:contentTypeVersion="6" ma:contentTypeDescription="Create a new document." ma:contentTypeScope="" ma:versionID="5d7430206feaf10f860a3a620cce017e">
  <xsd:schema xmlns:xsd="http://www.w3.org/2001/XMLSchema" xmlns:xs="http://www.w3.org/2001/XMLSchema" xmlns:p="http://schemas.microsoft.com/office/2006/metadata/properties" xmlns:ns2="c8afd60f-354f-4f4a-abdb-184ad2ddaf96" targetNamespace="http://schemas.microsoft.com/office/2006/metadata/properties" ma:root="true" ma:fieldsID="f4d5671d1941304c9504799fab73e710" ns2:_="">
    <xsd:import namespace="c8afd60f-354f-4f4a-abdb-184ad2ddaf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EventHashCode" minOccurs="0"/>
                <xsd:element ref="ns2:MediaServiceGenerationTime" minOccurs="0"/>
                <xsd:element ref="ns2:MediaServiceAutoTag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afd60f-354f-4f4a-abdb-184ad2ddaf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5D7FDA-28ED-4D25-BFC7-550BBFD91C25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c8afd60f-354f-4f4a-abdb-184ad2ddaf96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CD3E8B3-4040-45EA-BDA6-6AF69B6FE1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afd60f-354f-4f4a-abdb-184ad2ddaf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0D6C73B-AE5C-424B-88CD-75BB5C7584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Lifetime Reliability</vt:lpstr>
      <vt:lpstr>Annual Reliability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Friesen, Noah</dc:creator>
  <cp:lastModifiedBy>Beth A. Faber</cp:lastModifiedBy>
  <dcterms:created xsi:type="dcterms:W3CDTF">2019-01-24T23:33:33Z</dcterms:created>
  <dcterms:modified xsi:type="dcterms:W3CDTF">2022-12-15T18:18:41Z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0x01010045277299EAA26B40A517446F2C78E9EF</vt:lpwstr>
  </property>
  <property fmtid="{D5CDD505-2E9C-101B-9397-08002B2CF9AE}" pid="3" name="AuthorIds_UIVersion_2560">
    <vt:lpwstr>6</vt:lpwstr>
  </property>
</Properties>
</file>